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tabRatio="790"/>
  </bookViews>
  <sheets>
    <sheet name="2210" sheetId="1" r:id="rId1"/>
    <sheet name="2210 (Інклюзія)" sheetId="22" state="hidden" r:id="rId2"/>
    <sheet name="2210 (НУШ)" sheetId="24" r:id="rId3"/>
    <sheet name="2220" sheetId="3" r:id="rId4"/>
    <sheet name="2220 (НУШ)" sheetId="25" r:id="rId5"/>
    <sheet name="2230" sheetId="4" r:id="rId6"/>
    <sheet name="2240" sheetId="2" r:id="rId7"/>
    <sheet name="2271" sheetId="5" r:id="rId8"/>
    <sheet name="2272" sheetId="17" r:id="rId9"/>
    <sheet name="2273" sheetId="7" r:id="rId10"/>
    <sheet name="2275" sheetId="16" r:id="rId1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4"/>
  <c r="M3" s="1"/>
  <c r="S4" i="3"/>
  <c r="U4" s="1"/>
  <c r="F4" i="25" l="1"/>
  <c r="G8" i="24" l="1"/>
  <c r="F8"/>
  <c r="E8"/>
  <c r="H7"/>
  <c r="H6"/>
  <c r="D8"/>
  <c r="H4"/>
  <c r="H3" l="1"/>
  <c r="H5"/>
  <c r="H8" l="1"/>
  <c r="L7" i="1" l="1"/>
  <c r="E10" i="2" l="1"/>
  <c r="F10"/>
  <c r="G10"/>
  <c r="H10"/>
  <c r="I10"/>
  <c r="K10"/>
  <c r="L10"/>
  <c r="M10"/>
  <c r="N10"/>
  <c r="O10"/>
  <c r="D10"/>
  <c r="J8"/>
  <c r="J10" s="1"/>
  <c r="H3" i="1" l="1"/>
  <c r="H9" s="1"/>
  <c r="P6" l="1"/>
  <c r="K33" i="22" l="1"/>
  <c r="K30"/>
  <c r="K27"/>
  <c r="K24"/>
  <c r="K21"/>
  <c r="K18"/>
  <c r="K9"/>
  <c r="K4"/>
  <c r="K25"/>
  <c r="K22"/>
  <c r="K19"/>
  <c r="K16"/>
  <c r="K28"/>
  <c r="K6"/>
  <c r="G11" l="1"/>
  <c r="G10"/>
  <c r="F12"/>
  <c r="G7"/>
  <c r="K7" s="1"/>
  <c r="E12"/>
  <c r="F9"/>
  <c r="E9"/>
  <c r="G12" l="1"/>
  <c r="G9"/>
  <c r="K12" l="1"/>
  <c r="Q4" i="16" l="1"/>
  <c r="N4" i="17" l="1"/>
  <c r="N3" i="7" l="1"/>
  <c r="O3" i="5" l="1"/>
  <c r="P5" i="1" l="1"/>
  <c r="E9" l="1"/>
  <c r="F9"/>
  <c r="G9"/>
  <c r="I9"/>
  <c r="J9"/>
  <c r="K9"/>
  <c r="L9"/>
  <c r="M9"/>
  <c r="N9"/>
  <c r="O9"/>
  <c r="D9"/>
  <c r="P8"/>
  <c r="P7"/>
  <c r="P4"/>
  <c r="P3"/>
  <c r="P9" l="1"/>
  <c r="P9" i="2" l="1"/>
  <c r="P8"/>
  <c r="P7"/>
  <c r="P6"/>
  <c r="P5"/>
  <c r="P4"/>
  <c r="P3" l="1"/>
  <c r="P10" l="1"/>
</calcChain>
</file>

<file path=xl/sharedStrings.xml><?xml version="1.0" encoding="utf-8"?>
<sst xmlns="http://schemas.openxmlformats.org/spreadsheetml/2006/main" count="283" uniqueCount="98">
  <si>
    <t>Установа</t>
  </si>
  <si>
    <t>Предмет</t>
  </si>
  <si>
    <t>Постачальник</t>
  </si>
  <si>
    <t>Січень</t>
  </si>
  <si>
    <t>Лютий</t>
  </si>
  <si>
    <t>Березень</t>
  </si>
  <si>
    <t>ЗОШ №2</t>
  </si>
  <si>
    <t>НВК №3</t>
  </si>
  <si>
    <t>СЗОШ №5</t>
  </si>
  <si>
    <t>ЗОШ №6</t>
  </si>
  <si>
    <t>ЗОШ №7</t>
  </si>
  <si>
    <t>ЗОШ №11</t>
  </si>
  <si>
    <t>ЗОШ №12</t>
  </si>
  <si>
    <t>НВК №13</t>
  </si>
  <si>
    <t>ЗОШ №16</t>
  </si>
  <si>
    <t>Телекомунікаційні послуги</t>
  </si>
  <si>
    <t>ПАТ "Укртелеком"</t>
  </si>
  <si>
    <t>Послуги харчування</t>
  </si>
  <si>
    <t>КХУ</t>
  </si>
  <si>
    <t>КП "Профдезінфекція"</t>
  </si>
  <si>
    <t>КЕКВ 2230</t>
  </si>
  <si>
    <t>УСЬОГО НВК №13</t>
  </si>
  <si>
    <t>КЕКВ 2210</t>
  </si>
  <si>
    <t>КЕКВ 2240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</si>
  <si>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</si>
  <si>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</si>
  <si>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</si>
  <si>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</si>
  <si>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</si>
  <si>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</si>
  <si>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</si>
  <si>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</si>
  <si>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</si>
  <si>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</si>
  <si>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Всього</t>
  </si>
  <si>
    <t xml:space="preserve">2220 "Медикаменти" </t>
  </si>
  <si>
    <t>Дезінфекція та дератизація</t>
  </si>
  <si>
    <t>2272           КП "Міськтепловоденергія"</t>
  </si>
  <si>
    <t>КЕКВ 2271       КП "Міськтепловоденергія"</t>
  </si>
  <si>
    <t>Перевезення учнів та педагогів</t>
  </si>
  <si>
    <t>ФОП Кушнір В.М.</t>
  </si>
  <si>
    <t>Викачка стоків</t>
  </si>
  <si>
    <t>Спецкомунтранс</t>
  </si>
  <si>
    <t>к-сть</t>
  </si>
  <si>
    <t>субв.</t>
  </si>
  <si>
    <t>Предмет договору</t>
  </si>
  <si>
    <t>№ документа</t>
  </si>
  <si>
    <t>Тзов "МІРОС ГРУП"</t>
  </si>
  <si>
    <t>№43 від 21.06.2019 р.</t>
  </si>
  <si>
    <t>ціна</t>
  </si>
  <si>
    <t>Всього по накладній :</t>
  </si>
  <si>
    <t>ТзОВ "Нова пошта"</t>
  </si>
  <si>
    <t xml:space="preserve">Організація перевезень </t>
  </si>
  <si>
    <t>ФОП Корж М.С.</t>
  </si>
  <si>
    <t>№493 від 26.11.2019 р.</t>
  </si>
  <si>
    <t>КЕКВ 2210 (ІНКЛЮЗІЯ)</t>
  </si>
  <si>
    <t>Засоби корекції для дітей з ООП та дидактичний матеріал</t>
  </si>
  <si>
    <t>Загальна сума:</t>
  </si>
  <si>
    <t>Послуги охорони</t>
  </si>
  <si>
    <t>ПП "Аресконт-Інвест"</t>
  </si>
  <si>
    <t>березень</t>
  </si>
  <si>
    <t>х/в і в/в</t>
  </si>
  <si>
    <t>Миючі і чистячі засоби</t>
  </si>
  <si>
    <t>ТзОВ "ЛІЗОФОРМ"</t>
  </si>
  <si>
    <t>Друк атестатів</t>
  </si>
  <si>
    <t>ІВС Освіта</t>
  </si>
  <si>
    <t>Атестати</t>
  </si>
  <si>
    <t>Диво-рушники --шарові</t>
  </si>
  <si>
    <t>ТзОВ "БЕМБІКС"</t>
  </si>
  <si>
    <t>термометр</t>
  </si>
  <si>
    <t>маски</t>
  </si>
  <si>
    <t>рукавички</t>
  </si>
  <si>
    <t>АХД-2000</t>
  </si>
  <si>
    <t>Бланідас-Софт (рідке мило)</t>
  </si>
  <si>
    <t>липень (COVID-19)</t>
  </si>
  <si>
    <t>серпень  (COVID-19)</t>
  </si>
  <si>
    <t xml:space="preserve">Аналіз води </t>
  </si>
  <si>
    <t>КП "Міськтепловоденергія"</t>
  </si>
  <si>
    <t>ФОП Тімофєєв М.М.</t>
  </si>
  <si>
    <t>парти і стільці (для НУШ)</t>
  </si>
  <si>
    <t>журнали шкільні і груп продовженого дня</t>
  </si>
  <si>
    <t>ФОП Островський М.В.</t>
  </si>
  <si>
    <t>вересень</t>
  </si>
  <si>
    <t>Разом за період</t>
  </si>
  <si>
    <t>зах.щитки</t>
  </si>
  <si>
    <t>Дидактичний матеріал</t>
  </si>
  <si>
    <t>ПП "ФЕРЕНТІНО"</t>
  </si>
  <si>
    <t>жовтень (COVID-19)</t>
  </si>
  <si>
    <t>Ламінатор</t>
  </si>
  <si>
    <t>ФОП Боднар Г.О.</t>
  </si>
  <si>
    <t>ЛИСТОПАД (COVID-19)</t>
  </si>
  <si>
    <t>ГРУДЕНЬ  (COVID-19)</t>
  </si>
  <si>
    <t>БІО ЛОНГ</t>
  </si>
  <si>
    <t>БІО-ХЛОР Т</t>
  </si>
  <si>
    <t xml:space="preserve">ГРУДЕНЬ </t>
  </si>
  <si>
    <t>фармацевтична</t>
  </si>
  <si>
    <t>медичні товари</t>
  </si>
  <si>
    <t>Подарунки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</si>
</sst>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74E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4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/>
    <xf numFmtId="0" fontId="6" fillId="0" borderId="7" xfId="0" applyFont="1" applyFill="1" applyBorder="1"/>
    <xf numFmtId="0" fontId="6" fillId="0" borderId="0" xfId="0" applyFont="1" applyFill="1"/>
    <xf numFmtId="0" fontId="6" fillId="0" borderId="5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4" fillId="2" borderId="1" xfId="0" applyFont="1" applyFill="1" applyBorder="1"/>
    <xf numFmtId="0" fontId="2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7" borderId="1" xfId="0" applyFont="1" applyFill="1" applyBorder="1"/>
    <xf numFmtId="4" fontId="8" fillId="7" borderId="1" xfId="0" applyNumberFormat="1" applyFont="1" applyFill="1" applyBorder="1"/>
    <xf numFmtId="0" fontId="7" fillId="0" borderId="0" xfId="0" applyFont="1"/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4" fontId="8" fillId="6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textRotation="90"/>
    </xf>
    <xf numFmtId="4" fontId="6" fillId="0" borderId="1" xfId="0" applyNumberFormat="1" applyFont="1" applyBorder="1" applyAlignment="1">
      <alignment horizontal="center" textRotation="90"/>
    </xf>
    <xf numFmtId="0" fontId="2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9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/>
    <xf numFmtId="4" fontId="3" fillId="9" borderId="1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8" fillId="7" borderId="5" xfId="0" applyNumberFormat="1" applyFont="1" applyFill="1" applyBorder="1" applyAlignment="1">
      <alignment horizontal="center"/>
    </xf>
    <xf numFmtId="4" fontId="8" fillId="7" borderId="5" xfId="0" applyNumberFormat="1" applyFont="1" applyFill="1" applyBorder="1" applyAlignment="1">
      <alignment horizontal="center"/>
    </xf>
    <xf numFmtId="4" fontId="8" fillId="7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1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" fontId="4" fillId="0" borderId="5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9" borderId="5" xfId="0" applyFont="1" applyFill="1" applyBorder="1" applyAlignment="1">
      <alignment horizontal="right"/>
    </xf>
    <xf numFmtId="0" fontId="4" fillId="9" borderId="6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9" borderId="5" xfId="0" applyFont="1" applyFill="1" applyBorder="1" applyAlignment="1">
      <alignment horizontal="right" vertical="center" wrapText="1"/>
    </xf>
    <xf numFmtId="0" fontId="9" fillId="9" borderId="6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10" fillId="8" borderId="5" xfId="0" applyNumberFormat="1" applyFont="1" applyFill="1" applyBorder="1" applyAlignment="1">
      <alignment horizontal="center" vertical="center" wrapText="1"/>
    </xf>
    <xf numFmtId="4" fontId="10" fillId="8" borderId="6" xfId="0" applyNumberFormat="1" applyFont="1" applyFill="1" applyBorder="1" applyAlignment="1">
      <alignment horizontal="center" vertical="center" wrapText="1"/>
    </xf>
    <xf numFmtId="4" fontId="10" fillId="8" borderId="7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9" borderId="5" xfId="0" applyFont="1" applyFill="1" applyBorder="1" applyAlignment="1">
      <alignment horizontal="right"/>
    </xf>
    <xf numFmtId="0" fontId="8" fillId="9" borderId="6" xfId="0" applyFont="1" applyFill="1" applyBorder="1" applyAlignment="1">
      <alignment horizontal="right"/>
    </xf>
    <xf numFmtId="0" fontId="8" fillId="9" borderId="7" xfId="0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DD74E8"/>
      <color rgb="FF9966FF"/>
      <color rgb="FF00FFCC"/>
      <color rgb="FF99FF33"/>
      <color rgb="FF07D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D74E8"/>
  </sheetPr>
  <dimension ref="A1:P9"/>
  <sheetViews>
    <sheetView tabSelected="1" zoomScale="80" zoomScaleNormal="80" workbookViewId="0">
      <selection activeCell="O2" sqref="O1:O1048576"/>
    </sheetView>
  </sheetViews>
  <sheetFormatPr defaultRowHeight="15"/>
  <cols>
    <col min="1" max="1" width="11.5703125" style="6" customWidth="1"/>
    <col min="2" max="2" width="46.42578125" style="8" customWidth="1"/>
    <col min="3" max="3" width="30.42578125" style="1" customWidth="1"/>
    <col min="4" max="5" width="12.7109375" style="28" hidden="1" customWidth="1"/>
    <col min="6" max="6" width="11" style="28" hidden="1" customWidth="1"/>
    <col min="7" max="7" width="11.28515625" style="24" customWidth="1"/>
    <col min="8" max="8" width="12.85546875" style="24" customWidth="1"/>
    <col min="9" max="9" width="10.7109375" style="24" customWidth="1"/>
    <col min="10" max="10" width="12.7109375" style="24" customWidth="1"/>
    <col min="11" max="11" width="13.140625" style="24" customWidth="1"/>
    <col min="12" max="12" width="13.28515625" style="24" customWidth="1"/>
    <col min="13" max="13" width="13" style="24" customWidth="1"/>
    <col min="14" max="14" width="12.140625" style="24" customWidth="1"/>
    <col min="15" max="15" width="13.5703125" style="24" hidden="1" customWidth="1"/>
    <col min="16" max="16" width="13.85546875" style="24" customWidth="1"/>
    <col min="17" max="16384" width="9.140625" style="1"/>
  </cols>
  <sheetData>
    <row r="1" spans="1:16" ht="33.75" customHeight="1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>
      <c r="A2" s="9" t="s">
        <v>0</v>
      </c>
      <c r="B2" s="10" t="s">
        <v>1</v>
      </c>
      <c r="C2" s="2" t="s">
        <v>2</v>
      </c>
      <c r="D2" s="25" t="s">
        <v>3</v>
      </c>
      <c r="E2" s="25" t="s">
        <v>4</v>
      </c>
      <c r="F2" s="25" t="s">
        <v>5</v>
      </c>
      <c r="G2" s="25" t="s">
        <v>24</v>
      </c>
      <c r="H2" s="25" t="s">
        <v>25</v>
      </c>
      <c r="I2" s="25" t="s">
        <v>26</v>
      </c>
      <c r="J2" s="25" t="s">
        <v>27</v>
      </c>
      <c r="K2" s="25" t="s">
        <v>28</v>
      </c>
      <c r="L2" s="25" t="s">
        <v>29</v>
      </c>
      <c r="M2" s="25" t="s">
        <v>30</v>
      </c>
      <c r="N2" s="25" t="s">
        <v>31</v>
      </c>
      <c r="O2" s="25" t="s">
        <v>32</v>
      </c>
      <c r="P2" s="25" t="s">
        <v>33</v>
      </c>
    </row>
    <row r="3" spans="1:16">
      <c r="A3" s="93" t="s">
        <v>13</v>
      </c>
      <c r="B3" s="7" t="s">
        <v>62</v>
      </c>
      <c r="C3" s="3" t="s">
        <v>63</v>
      </c>
      <c r="D3" s="26"/>
      <c r="E3" s="26"/>
      <c r="F3" s="26"/>
      <c r="G3" s="26">
        <v>1335</v>
      </c>
      <c r="H3" s="26">
        <f>1782+1838.16</f>
        <v>3620.16</v>
      </c>
      <c r="I3" s="26"/>
      <c r="J3" s="26"/>
      <c r="K3" s="26"/>
      <c r="L3" s="26"/>
      <c r="M3" s="26"/>
      <c r="N3" s="26"/>
      <c r="O3" s="26"/>
      <c r="P3" s="80">
        <f t="shared" ref="P3:P8" si="0">SUM(D3:O3)</f>
        <v>4955.16</v>
      </c>
    </row>
    <row r="4" spans="1:16">
      <c r="A4" s="94"/>
      <c r="B4" s="7" t="s">
        <v>66</v>
      </c>
      <c r="C4" s="3" t="s">
        <v>65</v>
      </c>
      <c r="D4" s="26"/>
      <c r="E4" s="26"/>
      <c r="F4" s="26"/>
      <c r="G4" s="26"/>
      <c r="H4" s="26"/>
      <c r="I4" s="26">
        <v>209.04</v>
      </c>
      <c r="J4" s="26">
        <v>164.88</v>
      </c>
      <c r="K4" s="26"/>
      <c r="L4" s="26"/>
      <c r="M4" s="26"/>
      <c r="N4" s="26"/>
      <c r="O4" s="26"/>
      <c r="P4" s="80">
        <f t="shared" si="0"/>
        <v>373.91999999999996</v>
      </c>
    </row>
    <row r="5" spans="1:16" ht="15.75" customHeight="1">
      <c r="A5" s="94"/>
      <c r="B5" s="7" t="s">
        <v>73</v>
      </c>
      <c r="C5" s="3" t="s">
        <v>63</v>
      </c>
      <c r="D5" s="26"/>
      <c r="E5" s="26"/>
      <c r="F5" s="26"/>
      <c r="G5" s="26"/>
      <c r="H5" s="26"/>
      <c r="I5" s="26"/>
      <c r="J5" s="26"/>
      <c r="K5" s="26">
        <v>2308.5</v>
      </c>
      <c r="L5" s="26"/>
      <c r="M5" s="26">
        <v>2154.6</v>
      </c>
      <c r="N5" s="26"/>
      <c r="O5" s="26"/>
      <c r="P5" s="80">
        <f t="shared" si="0"/>
        <v>4463.1000000000004</v>
      </c>
    </row>
    <row r="6" spans="1:16">
      <c r="A6" s="94"/>
      <c r="B6" s="7" t="s">
        <v>67</v>
      </c>
      <c r="C6" s="3" t="s">
        <v>68</v>
      </c>
      <c r="D6" s="26"/>
      <c r="E6" s="26"/>
      <c r="F6" s="26"/>
      <c r="G6" s="26"/>
      <c r="H6" s="26"/>
      <c r="I6" s="26"/>
      <c r="J6" s="26"/>
      <c r="K6" s="26"/>
      <c r="L6" s="26">
        <v>10224</v>
      </c>
      <c r="M6" s="26"/>
      <c r="N6" s="26"/>
      <c r="O6" s="26"/>
      <c r="P6" s="80">
        <f t="shared" ref="P6" si="1">SUM(D6:O6)</f>
        <v>10224</v>
      </c>
    </row>
    <row r="7" spans="1:16">
      <c r="A7" s="94"/>
      <c r="B7" s="7" t="s">
        <v>80</v>
      </c>
      <c r="C7" s="3" t="s">
        <v>81</v>
      </c>
      <c r="D7" s="26"/>
      <c r="E7" s="26"/>
      <c r="F7" s="26"/>
      <c r="G7" s="26"/>
      <c r="H7" s="26"/>
      <c r="I7" s="26"/>
      <c r="J7" s="26"/>
      <c r="K7" s="26"/>
      <c r="L7" s="26">
        <f>910+1552.3+275</f>
        <v>2737.3</v>
      </c>
      <c r="M7" s="26"/>
      <c r="N7" s="26"/>
      <c r="O7" s="26"/>
      <c r="P7" s="80">
        <f t="shared" si="0"/>
        <v>2737.3</v>
      </c>
    </row>
    <row r="8" spans="1:16">
      <c r="A8" s="94"/>
      <c r="B8" s="7" t="s">
        <v>88</v>
      </c>
      <c r="C8" s="3" t="s">
        <v>89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>
        <v>3819</v>
      </c>
      <c r="O8" s="26"/>
      <c r="P8" s="80">
        <f t="shared" si="0"/>
        <v>3819</v>
      </c>
    </row>
    <row r="9" spans="1:16" s="11" customFormat="1">
      <c r="A9" s="95"/>
      <c r="B9" s="22"/>
      <c r="C9" s="23"/>
      <c r="D9" s="27">
        <f t="shared" ref="D9:P9" si="2">SUM(D3:D8)</f>
        <v>0</v>
      </c>
      <c r="E9" s="27">
        <f t="shared" si="2"/>
        <v>0</v>
      </c>
      <c r="F9" s="27">
        <f t="shared" si="2"/>
        <v>0</v>
      </c>
      <c r="G9" s="27">
        <f t="shared" si="2"/>
        <v>1335</v>
      </c>
      <c r="H9" s="27">
        <f t="shared" si="2"/>
        <v>3620.16</v>
      </c>
      <c r="I9" s="27">
        <f t="shared" si="2"/>
        <v>209.04</v>
      </c>
      <c r="J9" s="27">
        <f t="shared" si="2"/>
        <v>164.88</v>
      </c>
      <c r="K9" s="27">
        <f t="shared" si="2"/>
        <v>2308.5</v>
      </c>
      <c r="L9" s="27">
        <f t="shared" si="2"/>
        <v>12961.3</v>
      </c>
      <c r="M9" s="27">
        <f t="shared" si="2"/>
        <v>2154.6</v>
      </c>
      <c r="N9" s="27">
        <f t="shared" si="2"/>
        <v>3819</v>
      </c>
      <c r="O9" s="27">
        <f t="shared" si="2"/>
        <v>0</v>
      </c>
      <c r="P9" s="27">
        <f t="shared" si="2"/>
        <v>26572.48</v>
      </c>
    </row>
  </sheetData>
  <mergeCells count="2">
    <mergeCell ref="A1:P1"/>
    <mergeCell ref="A3:A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D74E8"/>
  </sheetPr>
  <dimension ref="A1:N3"/>
  <sheetViews>
    <sheetView workbookViewId="0">
      <selection activeCell="A32" sqref="A3:XFD32"/>
    </sheetView>
  </sheetViews>
  <sheetFormatPr defaultRowHeight="15"/>
  <cols>
    <col min="1" max="1" width="12.140625" style="1" customWidth="1"/>
    <col min="2" max="2" width="11.5703125" style="24" customWidth="1"/>
    <col min="3" max="3" width="12.7109375" style="24" customWidth="1"/>
    <col min="4" max="4" width="11.7109375" style="24" customWidth="1"/>
    <col min="5" max="5" width="12.7109375" style="24" customWidth="1"/>
    <col min="6" max="6" width="11.85546875" style="24" customWidth="1"/>
    <col min="7" max="7" width="11.7109375" style="24" customWidth="1"/>
    <col min="8" max="8" width="12.7109375" style="24" customWidth="1"/>
    <col min="9" max="9" width="11.5703125" style="24" customWidth="1"/>
    <col min="10" max="10" width="11.7109375" style="24" customWidth="1"/>
    <col min="11" max="11" width="11.85546875" style="24" customWidth="1"/>
    <col min="12" max="12" width="11.7109375" style="24" customWidth="1"/>
    <col min="13" max="13" width="12.28515625" style="1" customWidth="1"/>
    <col min="14" max="14" width="14.28515625" style="1" customWidth="1"/>
    <col min="15" max="16384" width="9.140625" style="1"/>
  </cols>
  <sheetData>
    <row r="1" spans="1:14">
      <c r="A1" s="132">
        <v>2273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 s="43" customFormat="1">
      <c r="A2" s="42" t="s">
        <v>0</v>
      </c>
      <c r="B2" s="74" t="s">
        <v>3</v>
      </c>
      <c r="C2" s="25" t="s">
        <v>4</v>
      </c>
      <c r="D2" s="25" t="s">
        <v>5</v>
      </c>
      <c r="E2" s="25" t="s">
        <v>24</v>
      </c>
      <c r="F2" s="25" t="s">
        <v>25</v>
      </c>
      <c r="G2" s="25" t="s">
        <v>26</v>
      </c>
      <c r="H2" s="25" t="s">
        <v>27</v>
      </c>
      <c r="I2" s="25" t="s">
        <v>28</v>
      </c>
      <c r="J2" s="25" t="s">
        <v>29</v>
      </c>
      <c r="K2" s="72" t="s">
        <v>30</v>
      </c>
      <c r="L2" s="72" t="s">
        <v>31</v>
      </c>
      <c r="M2" s="25" t="s">
        <v>32</v>
      </c>
      <c r="N2" s="25" t="s">
        <v>33</v>
      </c>
    </row>
    <row r="3" spans="1:14" ht="14.1" customHeight="1">
      <c r="A3" s="3" t="s">
        <v>13</v>
      </c>
      <c r="B3" s="32">
        <v>19216.32</v>
      </c>
      <c r="C3" s="32">
        <v>8235.1</v>
      </c>
      <c r="D3" s="32">
        <v>2228.4699999999998</v>
      </c>
      <c r="E3" s="32">
        <v>178.2</v>
      </c>
      <c r="F3" s="32">
        <v>85.86</v>
      </c>
      <c r="G3" s="32">
        <v>48.6</v>
      </c>
      <c r="H3" s="32">
        <v>95.580000000000013</v>
      </c>
      <c r="I3" s="32">
        <v>431.64</v>
      </c>
      <c r="J3" s="32">
        <v>5107.8900000000003</v>
      </c>
      <c r="K3" s="73">
        <v>3684.21</v>
      </c>
      <c r="L3" s="73">
        <v>2481.34</v>
      </c>
      <c r="M3" s="32">
        <v>17479.940000000002</v>
      </c>
      <c r="N3" s="4">
        <f t="shared" ref="N3" si="0">SUM(B3:M3)</f>
        <v>59273.150000000009</v>
      </c>
    </row>
  </sheetData>
  <mergeCells count="1">
    <mergeCell ref="A1:M1"/>
  </mergeCells>
  <pageMargins left="0.70866141732283472" right="0.70866141732283472" top="0.55118110236220474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DD74E8"/>
  </sheetPr>
  <dimension ref="A1:Q4"/>
  <sheetViews>
    <sheetView workbookViewId="0">
      <selection activeCell="A33" sqref="A4:XFD33"/>
    </sheetView>
  </sheetViews>
  <sheetFormatPr defaultRowHeight="15"/>
  <cols>
    <col min="1" max="1" width="12.140625" style="1" customWidth="1"/>
    <col min="2" max="3" width="9.85546875" style="1" customWidth="1"/>
    <col min="4" max="4" width="10" style="1" customWidth="1"/>
    <col min="5" max="5" width="10.140625" style="1" customWidth="1"/>
    <col min="6" max="7" width="9.7109375" style="24" customWidth="1"/>
    <col min="8" max="8" width="10" style="24" customWidth="1"/>
    <col min="9" max="10" width="10.140625" style="1" customWidth="1"/>
    <col min="11" max="12" width="10" style="1" customWidth="1"/>
    <col min="13" max="14" width="10.28515625" style="1" customWidth="1"/>
    <col min="15" max="15" width="10" style="1" customWidth="1"/>
    <col min="16" max="16" width="10.7109375" style="1" customWidth="1"/>
    <col min="17" max="17" width="11.28515625" style="1" customWidth="1"/>
    <col min="18" max="16384" width="9.140625" style="1"/>
  </cols>
  <sheetData>
    <row r="1" spans="1:17">
      <c r="A1" s="133">
        <v>2275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>
      <c r="A2" s="3" t="s">
        <v>0</v>
      </c>
      <c r="B2" s="26" t="s">
        <v>4</v>
      </c>
      <c r="C2" s="26" t="s">
        <v>5</v>
      </c>
      <c r="D2" s="26" t="s">
        <v>24</v>
      </c>
      <c r="E2" s="26" t="s">
        <v>25</v>
      </c>
      <c r="F2" s="26" t="s">
        <v>26</v>
      </c>
      <c r="G2" s="135" t="s">
        <v>27</v>
      </c>
      <c r="H2" s="136"/>
      <c r="I2" s="79" t="s">
        <v>28</v>
      </c>
      <c r="J2" s="134" t="s">
        <v>29</v>
      </c>
      <c r="K2" s="134"/>
      <c r="L2" s="134" t="s">
        <v>30</v>
      </c>
      <c r="M2" s="134"/>
      <c r="N2" s="86" t="s">
        <v>31</v>
      </c>
      <c r="O2" s="135" t="s">
        <v>32</v>
      </c>
      <c r="P2" s="136"/>
      <c r="Q2" s="4" t="s">
        <v>33</v>
      </c>
    </row>
    <row r="3" spans="1:17" ht="77.25" customHeight="1">
      <c r="A3" s="3"/>
      <c r="B3" s="44" t="s">
        <v>41</v>
      </c>
      <c r="C3" s="45" t="s">
        <v>42</v>
      </c>
      <c r="D3" s="45" t="s">
        <v>42</v>
      </c>
      <c r="E3" s="45" t="s">
        <v>42</v>
      </c>
      <c r="F3" s="45" t="s">
        <v>42</v>
      </c>
      <c r="G3" s="44" t="s">
        <v>41</v>
      </c>
      <c r="H3" s="45" t="s">
        <v>42</v>
      </c>
      <c r="I3" s="45" t="s">
        <v>42</v>
      </c>
      <c r="J3" s="44" t="s">
        <v>41</v>
      </c>
      <c r="K3" s="45" t="s">
        <v>42</v>
      </c>
      <c r="L3" s="44" t="s">
        <v>41</v>
      </c>
      <c r="M3" s="45" t="s">
        <v>42</v>
      </c>
      <c r="N3" s="45" t="s">
        <v>42</v>
      </c>
      <c r="O3" s="44" t="s">
        <v>41</v>
      </c>
      <c r="P3" s="45" t="s">
        <v>42</v>
      </c>
      <c r="Q3" s="4"/>
    </row>
    <row r="4" spans="1:17">
      <c r="A4" s="3" t="s">
        <v>13</v>
      </c>
      <c r="B4" s="26"/>
      <c r="C4" s="26">
        <v>873.52</v>
      </c>
      <c r="D4" s="26">
        <v>327.57</v>
      </c>
      <c r="E4" s="26"/>
      <c r="F4" s="49"/>
      <c r="G4" s="49"/>
      <c r="H4" s="26">
        <v>109.19</v>
      </c>
      <c r="I4" s="26">
        <v>109.19</v>
      </c>
      <c r="J4" s="26"/>
      <c r="K4" s="26">
        <v>218.38</v>
      </c>
      <c r="L4" s="81"/>
      <c r="M4" s="81">
        <v>764.33</v>
      </c>
      <c r="N4" s="26">
        <v>436.76</v>
      </c>
      <c r="O4" s="86"/>
      <c r="P4" s="26">
        <v>1419.47</v>
      </c>
      <c r="Q4" s="26">
        <f t="shared" ref="Q4" si="0">SUM(B4:P4)</f>
        <v>4258.41</v>
      </c>
    </row>
  </sheetData>
  <mergeCells count="5">
    <mergeCell ref="A1:Q1"/>
    <mergeCell ref="J2:K2"/>
    <mergeCell ref="G2:H2"/>
    <mergeCell ref="L2:M2"/>
    <mergeCell ref="O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workbookViewId="0">
      <selection activeCell="G10" sqref="G10"/>
    </sheetView>
  </sheetViews>
  <sheetFormatPr defaultRowHeight="15"/>
  <cols>
    <col min="1" max="1" width="13.42578125" style="6" customWidth="1"/>
    <col min="2" max="2" width="73.42578125" style="8" customWidth="1"/>
    <col min="3" max="3" width="20.42578125" style="62" hidden="1" customWidth="1"/>
    <col min="4" max="4" width="33.28515625" style="62" hidden="1" customWidth="1"/>
    <col min="5" max="5" width="11" style="57" hidden="1" customWidth="1"/>
    <col min="6" max="6" width="13.28515625" style="58" hidden="1" customWidth="1"/>
    <col min="7" max="7" width="14.28515625" style="6" hidden="1" customWidth="1"/>
    <col min="8" max="8" width="14.28515625" style="57" hidden="1" customWidth="1"/>
    <col min="9" max="10" width="14.28515625" style="6" hidden="1" customWidth="1"/>
    <col min="11" max="11" width="16.140625" style="6" customWidth="1"/>
    <col min="12" max="16384" width="9.140625" style="1"/>
  </cols>
  <sheetData>
    <row r="1" spans="1:11" ht="33.75" customHeight="1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46" customFormat="1" ht="19.5" customHeight="1">
      <c r="A2" s="102" t="s">
        <v>0</v>
      </c>
      <c r="B2" s="102" t="s">
        <v>45</v>
      </c>
      <c r="C2" s="104" t="s">
        <v>2</v>
      </c>
      <c r="D2" s="104" t="s">
        <v>46</v>
      </c>
      <c r="E2" s="106" t="s">
        <v>31</v>
      </c>
      <c r="F2" s="107"/>
      <c r="G2" s="108"/>
      <c r="H2" s="109" t="s">
        <v>32</v>
      </c>
      <c r="I2" s="110"/>
      <c r="J2" s="111"/>
      <c r="K2" s="112" t="s">
        <v>33</v>
      </c>
    </row>
    <row r="3" spans="1:11" s="46" customFormat="1" ht="20.25" customHeight="1">
      <c r="A3" s="103"/>
      <c r="B3" s="103"/>
      <c r="C3" s="105"/>
      <c r="D3" s="105"/>
      <c r="E3" s="53" t="s">
        <v>43</v>
      </c>
      <c r="F3" s="47" t="s">
        <v>49</v>
      </c>
      <c r="G3" s="47" t="s">
        <v>44</v>
      </c>
      <c r="H3" s="53" t="s">
        <v>43</v>
      </c>
      <c r="I3" s="47" t="s">
        <v>49</v>
      </c>
      <c r="J3" s="47" t="s">
        <v>44</v>
      </c>
      <c r="K3" s="113"/>
    </row>
    <row r="4" spans="1:11">
      <c r="A4" s="98" t="s">
        <v>6</v>
      </c>
      <c r="B4" s="3" t="s">
        <v>56</v>
      </c>
      <c r="C4" s="60"/>
      <c r="D4" s="60"/>
      <c r="E4" s="54"/>
      <c r="F4" s="50"/>
      <c r="G4" s="50"/>
      <c r="H4" s="54"/>
      <c r="I4" s="50"/>
      <c r="J4" s="50"/>
      <c r="K4" s="50">
        <f>10800+1710+5360+475</f>
        <v>18345</v>
      </c>
    </row>
    <row r="5" spans="1:11">
      <c r="A5" s="99"/>
      <c r="B5" s="3"/>
      <c r="C5" s="60"/>
      <c r="D5" s="60"/>
      <c r="E5" s="54"/>
      <c r="F5" s="50"/>
      <c r="G5" s="50"/>
      <c r="H5" s="54"/>
      <c r="I5" s="50"/>
      <c r="J5" s="50"/>
      <c r="K5" s="50"/>
    </row>
    <row r="6" spans="1:11" ht="15.75">
      <c r="A6" s="99"/>
      <c r="B6" s="100" t="s">
        <v>50</v>
      </c>
      <c r="C6" s="101"/>
      <c r="D6" s="101"/>
      <c r="E6" s="63"/>
      <c r="F6" s="63"/>
      <c r="G6" s="63"/>
      <c r="H6" s="64"/>
      <c r="I6" s="63"/>
      <c r="J6" s="63"/>
      <c r="K6" s="63">
        <f>SUM(K4:K5)</f>
        <v>18345</v>
      </c>
    </row>
    <row r="7" spans="1:11">
      <c r="A7" s="98" t="s">
        <v>7</v>
      </c>
      <c r="B7" s="3" t="s">
        <v>56</v>
      </c>
      <c r="C7" s="60" t="s">
        <v>53</v>
      </c>
      <c r="D7" s="60" t="s">
        <v>54</v>
      </c>
      <c r="E7" s="54">
        <v>100</v>
      </c>
      <c r="F7" s="50">
        <v>520</v>
      </c>
      <c r="G7" s="50">
        <f>E7*F7</f>
        <v>52000</v>
      </c>
      <c r="H7" s="54"/>
      <c r="I7" s="50"/>
      <c r="J7" s="50"/>
      <c r="K7" s="50">
        <f>G7</f>
        <v>52000</v>
      </c>
    </row>
    <row r="8" spans="1:11">
      <c r="A8" s="99"/>
      <c r="B8" s="3"/>
      <c r="C8" s="60"/>
      <c r="D8" s="60"/>
      <c r="E8" s="54"/>
      <c r="F8" s="50"/>
      <c r="G8" s="50"/>
      <c r="H8" s="54"/>
      <c r="I8" s="50"/>
      <c r="J8" s="50"/>
      <c r="K8" s="50"/>
    </row>
    <row r="9" spans="1:11" s="11" customFormat="1">
      <c r="A9" s="114"/>
      <c r="B9" s="115" t="s">
        <v>50</v>
      </c>
      <c r="C9" s="116"/>
      <c r="D9" s="117"/>
      <c r="E9" s="56">
        <f>SUM(E7:E8)</f>
        <v>100</v>
      </c>
      <c r="F9" s="51">
        <f>SUM(F7:F8)</f>
        <v>520</v>
      </c>
      <c r="G9" s="51">
        <f>SUM(G7:G8)</f>
        <v>52000</v>
      </c>
      <c r="H9" s="56"/>
      <c r="I9" s="51"/>
      <c r="J9" s="51"/>
      <c r="K9" s="65">
        <f>SUM(K7:K8)</f>
        <v>52000</v>
      </c>
    </row>
    <row r="10" spans="1:11">
      <c r="A10" s="99" t="s">
        <v>8</v>
      </c>
      <c r="B10" s="3" t="s">
        <v>56</v>
      </c>
      <c r="C10" s="98"/>
      <c r="D10" s="98"/>
      <c r="E10" s="54">
        <v>3</v>
      </c>
      <c r="F10" s="50">
        <v>5990</v>
      </c>
      <c r="G10" s="50">
        <f>E10*F10</f>
        <v>17970</v>
      </c>
      <c r="H10" s="54"/>
      <c r="I10" s="50"/>
      <c r="J10" s="50"/>
      <c r="K10" s="50">
        <v>45000</v>
      </c>
    </row>
    <row r="11" spans="1:11">
      <c r="A11" s="99"/>
      <c r="B11" s="7"/>
      <c r="C11" s="99"/>
      <c r="D11" s="99"/>
      <c r="E11" s="54">
        <v>1</v>
      </c>
      <c r="F11" s="50">
        <v>5999</v>
      </c>
      <c r="G11" s="50">
        <f t="shared" ref="G11" si="0">E11*F11</f>
        <v>5999</v>
      </c>
      <c r="H11" s="54"/>
      <c r="I11" s="50"/>
      <c r="J11" s="50"/>
      <c r="K11" s="50"/>
    </row>
    <row r="12" spans="1:11" s="11" customFormat="1">
      <c r="A12" s="114"/>
      <c r="B12" s="66"/>
      <c r="C12" s="61"/>
      <c r="D12" s="61"/>
      <c r="E12" s="56">
        <f>SUM(E10:E11)</f>
        <v>4</v>
      </c>
      <c r="F12" s="51">
        <f>SUM(F10:F11)</f>
        <v>11989</v>
      </c>
      <c r="G12" s="51">
        <f>SUM(G10:G11)</f>
        <v>23969</v>
      </c>
      <c r="H12" s="56"/>
      <c r="I12" s="51"/>
      <c r="J12" s="51"/>
      <c r="K12" s="65">
        <f>SUM(K10:K11)</f>
        <v>45000</v>
      </c>
    </row>
    <row r="13" spans="1:11">
      <c r="A13" s="98" t="s">
        <v>9</v>
      </c>
      <c r="B13" s="3" t="s">
        <v>56</v>
      </c>
      <c r="C13" s="60" t="s">
        <v>47</v>
      </c>
      <c r="D13" s="60" t="s">
        <v>48</v>
      </c>
      <c r="E13" s="54"/>
      <c r="F13" s="50"/>
      <c r="G13" s="50"/>
      <c r="H13" s="54"/>
      <c r="I13" s="50"/>
      <c r="J13" s="50"/>
      <c r="K13" s="50"/>
    </row>
    <row r="14" spans="1:11">
      <c r="A14" s="99"/>
      <c r="B14" s="3"/>
      <c r="C14" s="60" t="s">
        <v>47</v>
      </c>
      <c r="D14" s="60" t="s">
        <v>48</v>
      </c>
      <c r="E14" s="54"/>
      <c r="F14" s="50"/>
      <c r="G14" s="50"/>
      <c r="H14" s="54"/>
      <c r="I14" s="50"/>
      <c r="J14" s="50"/>
      <c r="K14" s="50"/>
    </row>
    <row r="15" spans="1:11">
      <c r="A15" s="114"/>
      <c r="B15" s="96" t="s">
        <v>50</v>
      </c>
      <c r="C15" s="97"/>
      <c r="D15" s="97"/>
      <c r="E15" s="55"/>
      <c r="F15" s="52"/>
      <c r="G15" s="52"/>
      <c r="H15" s="55"/>
      <c r="I15" s="52"/>
      <c r="J15" s="52"/>
      <c r="K15" s="67"/>
    </row>
    <row r="16" spans="1:11">
      <c r="A16" s="98" t="s">
        <v>10</v>
      </c>
      <c r="B16" s="3" t="s">
        <v>56</v>
      </c>
      <c r="C16" s="60" t="s">
        <v>47</v>
      </c>
      <c r="D16" s="60" t="s">
        <v>48</v>
      </c>
      <c r="E16" s="54"/>
      <c r="F16" s="50"/>
      <c r="G16" s="50"/>
      <c r="H16" s="54"/>
      <c r="I16" s="50"/>
      <c r="J16" s="50"/>
      <c r="K16" s="50">
        <f>17900+4808+230+1025+5360</f>
        <v>29323</v>
      </c>
    </row>
    <row r="17" spans="1:11">
      <c r="A17" s="99"/>
      <c r="B17" s="3"/>
      <c r="C17" s="60" t="s">
        <v>47</v>
      </c>
      <c r="D17" s="60" t="s">
        <v>48</v>
      </c>
      <c r="E17" s="54"/>
      <c r="F17" s="50"/>
      <c r="G17" s="50"/>
      <c r="H17" s="54"/>
      <c r="I17" s="50"/>
      <c r="J17" s="50"/>
      <c r="K17" s="50"/>
    </row>
    <row r="18" spans="1:11">
      <c r="A18" s="114"/>
      <c r="B18" s="96" t="s">
        <v>50</v>
      </c>
      <c r="C18" s="97"/>
      <c r="D18" s="97"/>
      <c r="E18" s="55"/>
      <c r="F18" s="52"/>
      <c r="G18" s="52"/>
      <c r="H18" s="55"/>
      <c r="I18" s="52"/>
      <c r="J18" s="52"/>
      <c r="K18" s="67">
        <f>SUM(K16:K17)</f>
        <v>29323</v>
      </c>
    </row>
    <row r="19" spans="1:11">
      <c r="A19" s="98" t="s">
        <v>11</v>
      </c>
      <c r="B19" s="3" t="s">
        <v>56</v>
      </c>
      <c r="C19" s="60" t="s">
        <v>47</v>
      </c>
      <c r="D19" s="60" t="s">
        <v>48</v>
      </c>
      <c r="E19" s="54"/>
      <c r="F19" s="50"/>
      <c r="G19" s="50"/>
      <c r="H19" s="54"/>
      <c r="I19" s="50"/>
      <c r="J19" s="50"/>
      <c r="K19" s="50">
        <f>374+894+774+380+5160+5713.21+6615.19+652.57+1158.47+2280</f>
        <v>24001.439999999999</v>
      </c>
    </row>
    <row r="20" spans="1:11">
      <c r="A20" s="99"/>
      <c r="B20" s="3"/>
      <c r="C20" s="60" t="s">
        <v>47</v>
      </c>
      <c r="D20" s="60" t="s">
        <v>48</v>
      </c>
      <c r="E20" s="54"/>
      <c r="F20" s="50"/>
      <c r="G20" s="50"/>
      <c r="H20" s="54"/>
      <c r="I20" s="50"/>
      <c r="J20" s="50"/>
      <c r="K20" s="50"/>
    </row>
    <row r="21" spans="1:11">
      <c r="A21" s="114"/>
      <c r="B21" s="96" t="s">
        <v>50</v>
      </c>
      <c r="C21" s="97"/>
      <c r="D21" s="97"/>
      <c r="E21" s="55"/>
      <c r="F21" s="52"/>
      <c r="G21" s="52"/>
      <c r="H21" s="55"/>
      <c r="I21" s="52"/>
      <c r="J21" s="52"/>
      <c r="K21" s="67">
        <f>SUM(K19:K20)</f>
        <v>24001.439999999999</v>
      </c>
    </row>
    <row r="22" spans="1:11">
      <c r="A22" s="98" t="s">
        <v>12</v>
      </c>
      <c r="B22" s="3" t="s">
        <v>56</v>
      </c>
      <c r="C22" s="60" t="s">
        <v>47</v>
      </c>
      <c r="D22" s="60" t="s">
        <v>48</v>
      </c>
      <c r="E22" s="54"/>
      <c r="F22" s="50"/>
      <c r="G22" s="50"/>
      <c r="H22" s="54"/>
      <c r="I22" s="50"/>
      <c r="J22" s="50"/>
      <c r="K22" s="50">
        <f>5590+2100+3930+13220+1197+1193+1128+11640+740+326.28+733.54+7056.52+3100.57+3539.13+4560</f>
        <v>60054.039999999994</v>
      </c>
    </row>
    <row r="23" spans="1:11">
      <c r="A23" s="99"/>
      <c r="B23" s="3"/>
      <c r="C23" s="60" t="s">
        <v>47</v>
      </c>
      <c r="D23" s="60" t="s">
        <v>48</v>
      </c>
      <c r="E23" s="54"/>
      <c r="F23" s="50"/>
      <c r="G23" s="50"/>
      <c r="H23" s="54"/>
      <c r="I23" s="50"/>
      <c r="J23" s="50"/>
      <c r="K23" s="50"/>
    </row>
    <row r="24" spans="1:11">
      <c r="A24" s="114"/>
      <c r="B24" s="96" t="s">
        <v>50</v>
      </c>
      <c r="C24" s="97"/>
      <c r="D24" s="97"/>
      <c r="E24" s="55"/>
      <c r="F24" s="52"/>
      <c r="G24" s="52"/>
      <c r="H24" s="55"/>
      <c r="I24" s="52"/>
      <c r="J24" s="52"/>
      <c r="K24" s="67">
        <f>SUM(K22:K23)</f>
        <v>60054.039999999994</v>
      </c>
    </row>
    <row r="25" spans="1:11">
      <c r="A25" s="98" t="s">
        <v>13</v>
      </c>
      <c r="B25" s="3" t="s">
        <v>56</v>
      </c>
      <c r="C25" s="60" t="s">
        <v>47</v>
      </c>
      <c r="D25" s="60" t="s">
        <v>48</v>
      </c>
      <c r="E25" s="54"/>
      <c r="F25" s="50"/>
      <c r="G25" s="50"/>
      <c r="H25" s="54"/>
      <c r="I25" s="50"/>
      <c r="J25" s="50"/>
      <c r="K25" s="50">
        <f>26950+1960</f>
        <v>28910</v>
      </c>
    </row>
    <row r="26" spans="1:11">
      <c r="A26" s="99"/>
      <c r="B26" s="3"/>
      <c r="C26" s="60" t="s">
        <v>47</v>
      </c>
      <c r="D26" s="60" t="s">
        <v>48</v>
      </c>
      <c r="E26" s="54"/>
      <c r="F26" s="50"/>
      <c r="G26" s="50"/>
      <c r="H26" s="54"/>
      <c r="I26" s="50"/>
      <c r="J26" s="50"/>
      <c r="K26" s="50"/>
    </row>
    <row r="27" spans="1:11">
      <c r="A27" s="114"/>
      <c r="B27" s="96" t="s">
        <v>50</v>
      </c>
      <c r="C27" s="97"/>
      <c r="D27" s="97"/>
      <c r="E27" s="55"/>
      <c r="F27" s="52"/>
      <c r="G27" s="52"/>
      <c r="H27" s="55"/>
      <c r="I27" s="52"/>
      <c r="J27" s="52"/>
      <c r="K27" s="67">
        <f>SUM(K25:K26)</f>
        <v>28910</v>
      </c>
    </row>
    <row r="28" spans="1:11">
      <c r="A28" s="98" t="s">
        <v>14</v>
      </c>
      <c r="B28" s="3" t="s">
        <v>56</v>
      </c>
      <c r="C28" s="60" t="s">
        <v>47</v>
      </c>
      <c r="D28" s="60" t="s">
        <v>48</v>
      </c>
      <c r="E28" s="54"/>
      <c r="F28" s="50"/>
      <c r="G28" s="50"/>
      <c r="H28" s="54"/>
      <c r="I28" s="50"/>
      <c r="J28" s="50"/>
      <c r="K28" s="50">
        <f>2396.45+2497+318</f>
        <v>5211.45</v>
      </c>
    </row>
    <row r="29" spans="1:11">
      <c r="A29" s="99"/>
      <c r="B29" s="3"/>
      <c r="C29" s="60" t="s">
        <v>47</v>
      </c>
      <c r="D29" s="60" t="s">
        <v>48</v>
      </c>
      <c r="E29" s="54"/>
      <c r="F29" s="50"/>
      <c r="G29" s="50"/>
      <c r="H29" s="54"/>
      <c r="I29" s="50"/>
      <c r="J29" s="50"/>
      <c r="K29" s="50"/>
    </row>
    <row r="30" spans="1:11">
      <c r="A30" s="114"/>
      <c r="B30" s="96" t="s">
        <v>50</v>
      </c>
      <c r="C30" s="97"/>
      <c r="D30" s="97"/>
      <c r="E30" s="55"/>
      <c r="F30" s="52"/>
      <c r="G30" s="52"/>
      <c r="H30" s="55"/>
      <c r="I30" s="52"/>
      <c r="J30" s="52"/>
      <c r="K30" s="67">
        <f>SUM(K28:K29)</f>
        <v>5211.45</v>
      </c>
    </row>
    <row r="33" spans="2:11" ht="22.5">
      <c r="B33" s="69" t="s">
        <v>57</v>
      </c>
      <c r="K33" s="68">
        <f>K6+K9+K12+K18+K21+K24+K27+K30</f>
        <v>262844.93</v>
      </c>
    </row>
  </sheetData>
  <mergeCells count="27">
    <mergeCell ref="A28:A30"/>
    <mergeCell ref="B30:D30"/>
    <mergeCell ref="A7:A9"/>
    <mergeCell ref="B9:D9"/>
    <mergeCell ref="B21:D21"/>
    <mergeCell ref="B15:D15"/>
    <mergeCell ref="A10:A12"/>
    <mergeCell ref="C10:C11"/>
    <mergeCell ref="D10:D11"/>
    <mergeCell ref="A13:A15"/>
    <mergeCell ref="A16:A18"/>
    <mergeCell ref="B18:D18"/>
    <mergeCell ref="A19:A21"/>
    <mergeCell ref="A22:A24"/>
    <mergeCell ref="B24:D24"/>
    <mergeCell ref="A25:A27"/>
    <mergeCell ref="B27:D27"/>
    <mergeCell ref="A4:A6"/>
    <mergeCell ref="B6:D6"/>
    <mergeCell ref="A1:K1"/>
    <mergeCell ref="A2:A3"/>
    <mergeCell ref="B2:B3"/>
    <mergeCell ref="C2:C3"/>
    <mergeCell ref="D2:D3"/>
    <mergeCell ref="E2:G2"/>
    <mergeCell ref="H2:J2"/>
    <mergeCell ref="K2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74E8"/>
  </sheetPr>
  <dimension ref="A1:H8"/>
  <sheetViews>
    <sheetView zoomScale="80" zoomScaleNormal="80" workbookViewId="0">
      <selection activeCell="B18" sqref="B18"/>
    </sheetView>
  </sheetViews>
  <sheetFormatPr defaultRowHeight="15"/>
  <cols>
    <col min="1" max="1" width="11.5703125" style="6" customWidth="1"/>
    <col min="2" max="2" width="46.42578125" style="8" customWidth="1"/>
    <col min="3" max="3" width="30.42578125" style="1" customWidth="1"/>
    <col min="4" max="4" width="13.28515625" style="24" customWidth="1"/>
    <col min="5" max="5" width="13" style="24" customWidth="1"/>
    <col min="6" max="6" width="12.140625" style="24" customWidth="1"/>
    <col min="7" max="7" width="13.5703125" style="24" customWidth="1"/>
    <col min="8" max="8" width="13.85546875" style="24" customWidth="1"/>
    <col min="9" max="16384" width="9.140625" style="1"/>
  </cols>
  <sheetData>
    <row r="1" spans="1:8" ht="33.75" customHeight="1">
      <c r="A1" s="92" t="s">
        <v>22</v>
      </c>
      <c r="B1" s="92"/>
      <c r="C1" s="92"/>
      <c r="D1" s="92"/>
      <c r="E1" s="92"/>
      <c r="F1" s="92"/>
      <c r="G1" s="92"/>
      <c r="H1" s="92"/>
    </row>
    <row r="2" spans="1:8">
      <c r="A2" s="9" t="s">
        <v>0</v>
      </c>
      <c r="B2" s="10" t="s">
        <v>1</v>
      </c>
      <c r="C2" s="2" t="s">
        <v>2</v>
      </c>
      <c r="D2" s="72" t="s">
        <v>29</v>
      </c>
      <c r="E2" s="72" t="s">
        <v>30</v>
      </c>
      <c r="F2" s="72" t="s">
        <v>31</v>
      </c>
      <c r="G2" s="72" t="s">
        <v>32</v>
      </c>
      <c r="H2" s="72" t="s">
        <v>33</v>
      </c>
    </row>
    <row r="3" spans="1:8">
      <c r="A3" s="93" t="s">
        <v>13</v>
      </c>
      <c r="B3" s="7" t="s">
        <v>85</v>
      </c>
      <c r="C3" s="3" t="s">
        <v>86</v>
      </c>
      <c r="D3" s="83"/>
      <c r="E3" s="83">
        <v>39316.75</v>
      </c>
      <c r="F3" s="83"/>
      <c r="G3" s="83">
        <v>1464</v>
      </c>
      <c r="H3" s="83">
        <f t="shared" ref="H3:H7" si="0">SUM(D3:G3)</f>
        <v>40780.75</v>
      </c>
    </row>
    <row r="4" spans="1:8">
      <c r="A4" s="94"/>
      <c r="B4" s="7" t="s">
        <v>79</v>
      </c>
      <c r="C4" s="3" t="s">
        <v>78</v>
      </c>
      <c r="D4" s="83">
        <v>108864</v>
      </c>
      <c r="E4" s="83"/>
      <c r="F4" s="83"/>
      <c r="G4" s="83"/>
      <c r="H4" s="83">
        <f t="shared" si="0"/>
        <v>108864</v>
      </c>
    </row>
    <row r="5" spans="1:8">
      <c r="A5" s="94"/>
      <c r="B5" s="7"/>
      <c r="C5" s="3"/>
      <c r="D5" s="83"/>
      <c r="E5" s="83"/>
      <c r="F5" s="83"/>
      <c r="G5" s="83"/>
      <c r="H5" s="83">
        <f t="shared" si="0"/>
        <v>0</v>
      </c>
    </row>
    <row r="6" spans="1:8">
      <c r="A6" s="94"/>
      <c r="B6" s="7"/>
      <c r="C6" s="3"/>
      <c r="D6" s="83"/>
      <c r="E6" s="83"/>
      <c r="F6" s="83"/>
      <c r="G6" s="83"/>
      <c r="H6" s="83">
        <f t="shared" si="0"/>
        <v>0</v>
      </c>
    </row>
    <row r="7" spans="1:8">
      <c r="A7" s="94"/>
      <c r="B7" s="7"/>
      <c r="C7" s="3"/>
      <c r="D7" s="83"/>
      <c r="E7" s="83"/>
      <c r="F7" s="83"/>
      <c r="G7" s="83"/>
      <c r="H7" s="83">
        <f t="shared" si="0"/>
        <v>0</v>
      </c>
    </row>
    <row r="8" spans="1:8" s="11" customFormat="1">
      <c r="A8" s="95"/>
      <c r="B8" s="22"/>
      <c r="C8" s="23"/>
      <c r="D8" s="27">
        <f>SUM(D3:D7)</f>
        <v>108864</v>
      </c>
      <c r="E8" s="27">
        <f>SUM(E3:E7)</f>
        <v>39316.75</v>
      </c>
      <c r="F8" s="27">
        <f>SUM(F3:F7)</f>
        <v>0</v>
      </c>
      <c r="G8" s="27">
        <f>SUM(G3:G7)</f>
        <v>1464</v>
      </c>
      <c r="H8" s="27">
        <f>SUM(H3:H7)</f>
        <v>149644.75</v>
      </c>
    </row>
  </sheetData>
  <mergeCells count="2">
    <mergeCell ref="A3:A8"/>
    <mergeCell ref="A1:H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74E8"/>
  </sheetPr>
  <dimension ref="A1:U4"/>
  <sheetViews>
    <sheetView workbookViewId="0">
      <selection activeCell="A33" activeCellId="1" sqref="A35:XFD48 A4:XFD33"/>
    </sheetView>
  </sheetViews>
  <sheetFormatPr defaultRowHeight="15"/>
  <cols>
    <col min="1" max="2" width="15.7109375" style="6" customWidth="1"/>
    <col min="3" max="12" width="11.28515625" style="6" customWidth="1"/>
    <col min="13" max="13" width="12.42578125" style="6" customWidth="1"/>
    <col min="14" max="18" width="11.28515625" style="6" customWidth="1"/>
    <col min="19" max="20" width="15.7109375" style="6" customWidth="1"/>
    <col min="21" max="21" width="18.140625" style="6" customWidth="1"/>
    <col min="22" max="16384" width="9.140625" style="6"/>
  </cols>
  <sheetData>
    <row r="1" spans="1:21" ht="15.75">
      <c r="A1" s="123" t="s">
        <v>35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82"/>
      <c r="M1" s="82"/>
      <c r="N1" s="84"/>
      <c r="O1" s="84"/>
      <c r="P1" s="84"/>
      <c r="Q1" s="84"/>
      <c r="R1" s="84"/>
      <c r="S1" s="88"/>
      <c r="T1" s="88"/>
    </row>
    <row r="2" spans="1:21" ht="15.75">
      <c r="A2" s="78"/>
      <c r="B2" s="78"/>
      <c r="C2" s="60" t="s">
        <v>60</v>
      </c>
      <c r="D2" s="120" t="s">
        <v>74</v>
      </c>
      <c r="E2" s="121"/>
      <c r="F2" s="121"/>
      <c r="G2" s="122"/>
      <c r="H2" s="120" t="s">
        <v>75</v>
      </c>
      <c r="I2" s="121"/>
      <c r="J2" s="121"/>
      <c r="K2" s="122"/>
      <c r="L2" s="118" t="s">
        <v>82</v>
      </c>
      <c r="M2" s="119"/>
      <c r="N2" s="120" t="s">
        <v>87</v>
      </c>
      <c r="O2" s="121"/>
      <c r="P2" s="121"/>
      <c r="Q2" s="121"/>
      <c r="R2" s="122"/>
      <c r="S2" s="118" t="s">
        <v>94</v>
      </c>
      <c r="T2" s="119"/>
      <c r="U2" s="60" t="s">
        <v>83</v>
      </c>
    </row>
    <row r="3" spans="1:21" s="58" customFormat="1">
      <c r="A3" s="59"/>
      <c r="B3" s="59"/>
      <c r="C3" s="59"/>
      <c r="D3" s="59" t="s">
        <v>69</v>
      </c>
      <c r="E3" s="59" t="s">
        <v>70</v>
      </c>
      <c r="F3" s="59" t="s">
        <v>71</v>
      </c>
      <c r="G3" s="59" t="s">
        <v>72</v>
      </c>
      <c r="H3" s="59" t="s">
        <v>69</v>
      </c>
      <c r="I3" s="59" t="s">
        <v>70</v>
      </c>
      <c r="J3" s="59" t="s">
        <v>71</v>
      </c>
      <c r="K3" s="59" t="s">
        <v>72</v>
      </c>
      <c r="L3" s="59"/>
      <c r="M3" s="59" t="s">
        <v>84</v>
      </c>
      <c r="N3" s="59" t="s">
        <v>69</v>
      </c>
      <c r="O3" s="59" t="s">
        <v>70</v>
      </c>
      <c r="P3" s="59" t="s">
        <v>84</v>
      </c>
      <c r="Q3" s="59" t="s">
        <v>71</v>
      </c>
      <c r="R3" s="59" t="s">
        <v>72</v>
      </c>
      <c r="S3" s="59" t="s">
        <v>95</v>
      </c>
      <c r="T3" s="59" t="s">
        <v>96</v>
      </c>
      <c r="U3" s="50"/>
    </row>
    <row r="4" spans="1:21" s="58" customFormat="1">
      <c r="A4" s="50" t="s">
        <v>13</v>
      </c>
      <c r="B4" s="50"/>
      <c r="C4" s="50">
        <v>1000</v>
      </c>
      <c r="D4" s="59"/>
      <c r="E4" s="59"/>
      <c r="F4" s="59"/>
      <c r="G4" s="50"/>
      <c r="H4" s="50">
        <v>5950</v>
      </c>
      <c r="I4" s="50">
        <v>7046</v>
      </c>
      <c r="J4" s="50">
        <v>884</v>
      </c>
      <c r="K4" s="50">
        <v>13800</v>
      </c>
      <c r="L4" s="50"/>
      <c r="M4" s="50">
        <v>5695</v>
      </c>
      <c r="N4" s="50"/>
      <c r="O4" s="50">
        <v>1609.44</v>
      </c>
      <c r="P4" s="50">
        <v>1275</v>
      </c>
      <c r="Q4" s="50">
        <v>1055.55</v>
      </c>
      <c r="R4" s="50">
        <v>2400</v>
      </c>
      <c r="S4" s="50">
        <f>1819.31+405</f>
        <v>2224.31</v>
      </c>
      <c r="T4" s="50">
        <v>1119.48</v>
      </c>
      <c r="U4" s="50">
        <f t="shared" ref="U4" si="0">SUM(C4:T4)</f>
        <v>44058.780000000006</v>
      </c>
    </row>
  </sheetData>
  <mergeCells count="6">
    <mergeCell ref="S2:T2"/>
    <mergeCell ref="N2:R2"/>
    <mergeCell ref="L2:M2"/>
    <mergeCell ref="A1:K1"/>
    <mergeCell ref="D2:G2"/>
    <mergeCell ref="H2:K2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D74E8"/>
  </sheetPr>
  <dimension ref="A1:F4"/>
  <sheetViews>
    <sheetView workbookViewId="0">
      <selection activeCell="A16" activeCellId="1" sqref="A4:XFD14 A16:XFD21"/>
    </sheetView>
  </sheetViews>
  <sheetFormatPr defaultRowHeight="15"/>
  <cols>
    <col min="1" max="2" width="15.7109375" style="6" customWidth="1"/>
    <col min="3" max="4" width="13.7109375" style="6" customWidth="1"/>
    <col min="5" max="5" width="24.42578125" style="6" customWidth="1"/>
    <col min="6" max="6" width="18.140625" style="6" customWidth="1"/>
    <col min="7" max="16384" width="9.140625" style="6"/>
  </cols>
  <sheetData>
    <row r="1" spans="1:6" ht="15.75">
      <c r="A1" s="123" t="s">
        <v>35</v>
      </c>
      <c r="B1" s="123"/>
      <c r="C1" s="123"/>
      <c r="D1" s="123"/>
      <c r="E1" s="123"/>
    </row>
    <row r="2" spans="1:6" ht="15.75">
      <c r="A2" s="78"/>
      <c r="B2" s="78"/>
      <c r="C2" s="120" t="s">
        <v>90</v>
      </c>
      <c r="D2" s="121"/>
      <c r="E2" s="87" t="s">
        <v>91</v>
      </c>
      <c r="F2" s="60" t="s">
        <v>83</v>
      </c>
    </row>
    <row r="3" spans="1:6" s="58" customFormat="1">
      <c r="A3" s="59"/>
      <c r="B3" s="59"/>
      <c r="C3" s="59" t="s">
        <v>92</v>
      </c>
      <c r="D3" s="59" t="s">
        <v>93</v>
      </c>
      <c r="E3" s="59" t="s">
        <v>72</v>
      </c>
      <c r="F3" s="50"/>
    </row>
    <row r="4" spans="1:6" s="58" customFormat="1">
      <c r="A4" s="50" t="s">
        <v>13</v>
      </c>
      <c r="B4" s="50"/>
      <c r="C4" s="50">
        <v>34506</v>
      </c>
      <c r="D4" s="50">
        <v>12915</v>
      </c>
      <c r="E4" s="50">
        <v>63600</v>
      </c>
      <c r="F4" s="50">
        <f t="shared" ref="F4" si="0">SUM(C4:E4)</f>
        <v>111021</v>
      </c>
    </row>
  </sheetData>
  <mergeCells count="2">
    <mergeCell ref="A1:E1"/>
    <mergeCell ref="C2:D2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D74E8"/>
  </sheetPr>
  <dimension ref="A1:M3"/>
  <sheetViews>
    <sheetView workbookViewId="0">
      <selection activeCell="A13" sqref="A3:XFD13"/>
    </sheetView>
  </sheetViews>
  <sheetFormatPr defaultRowHeight="15"/>
  <cols>
    <col min="1" max="1" width="13.7109375" style="1" customWidth="1"/>
    <col min="2" max="2" width="19.42578125" style="1" customWidth="1"/>
    <col min="3" max="3" width="19.7109375" style="1" customWidth="1"/>
    <col min="4" max="5" width="11.28515625" style="5" customWidth="1"/>
    <col min="6" max="7" width="12.7109375" style="1" customWidth="1"/>
    <col min="8" max="8" width="11.7109375" style="1" customWidth="1"/>
    <col min="9" max="9" width="13.140625" style="1" customWidth="1"/>
    <col min="10" max="10" width="12.7109375" style="1" customWidth="1"/>
    <col min="11" max="11" width="12.85546875" style="1" customWidth="1"/>
    <col min="12" max="12" width="12.85546875" style="24" customWidth="1"/>
    <col min="13" max="13" width="12.7109375" style="1" customWidth="1"/>
    <col min="14" max="16384" width="9.140625" style="1"/>
  </cols>
  <sheetData>
    <row r="1" spans="1:13" ht="19.5">
      <c r="A1" s="124" t="s">
        <v>20</v>
      </c>
      <c r="B1" s="124"/>
      <c r="C1" s="124"/>
      <c r="D1" s="124"/>
      <c r="E1" s="124"/>
      <c r="F1" s="124"/>
    </row>
    <row r="2" spans="1:13" s="24" customFormat="1">
      <c r="A2" s="42" t="s">
        <v>0</v>
      </c>
      <c r="B2" s="42" t="s">
        <v>1</v>
      </c>
      <c r="C2" s="42" t="s">
        <v>2</v>
      </c>
      <c r="D2" s="72" t="s">
        <v>3</v>
      </c>
      <c r="E2" s="72" t="s">
        <v>4</v>
      </c>
      <c r="F2" s="72" t="s">
        <v>5</v>
      </c>
      <c r="G2" s="72" t="s">
        <v>24</v>
      </c>
      <c r="H2" s="72" t="s">
        <v>29</v>
      </c>
      <c r="I2" s="72" t="s">
        <v>30</v>
      </c>
      <c r="J2" s="85" t="s">
        <v>31</v>
      </c>
      <c r="K2" s="72" t="s">
        <v>32</v>
      </c>
      <c r="L2" s="72" t="s">
        <v>97</v>
      </c>
      <c r="M2" s="72" t="s">
        <v>34</v>
      </c>
    </row>
    <row r="3" spans="1:13">
      <c r="A3" s="3" t="s">
        <v>13</v>
      </c>
      <c r="B3" s="3" t="s">
        <v>17</v>
      </c>
      <c r="C3" s="3" t="s">
        <v>18</v>
      </c>
      <c r="D3" s="4">
        <v>59930</v>
      </c>
      <c r="E3" s="4">
        <v>45732</v>
      </c>
      <c r="F3" s="4">
        <v>40881</v>
      </c>
      <c r="G3" s="4"/>
      <c r="H3" s="4">
        <v>84196</v>
      </c>
      <c r="I3" s="4">
        <v>97614</v>
      </c>
      <c r="J3" s="4">
        <v>81186</v>
      </c>
      <c r="K3" s="4">
        <v>156163</v>
      </c>
      <c r="L3" s="89">
        <f>200*74</f>
        <v>14800</v>
      </c>
      <c r="M3" s="90">
        <f t="shared" ref="M3" si="0">SUM(D3:L3)</f>
        <v>580502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D74E8"/>
  </sheetPr>
  <dimension ref="A1:P10"/>
  <sheetViews>
    <sheetView view="pageBreakPreview" zoomScale="90" zoomScaleNormal="90" zoomScaleSheetLayoutView="90" workbookViewId="0">
      <selection activeCell="D299" sqref="A3:XFD299"/>
    </sheetView>
  </sheetViews>
  <sheetFormatPr defaultRowHeight="15"/>
  <cols>
    <col min="1" max="1" width="11.7109375" style="13" customWidth="1"/>
    <col min="2" max="2" width="48.140625" style="17" customWidth="1"/>
    <col min="3" max="3" width="35.7109375" style="17" customWidth="1"/>
    <col min="4" max="5" width="12.7109375" style="31" customWidth="1"/>
    <col min="6" max="6" width="11.7109375" style="31" customWidth="1"/>
    <col min="7" max="13" width="11.7109375" style="14" customWidth="1"/>
    <col min="14" max="14" width="14.28515625" style="14" customWidth="1"/>
    <col min="15" max="15" width="11.7109375" style="31" customWidth="1"/>
    <col min="16" max="16" width="13.7109375" style="14" customWidth="1"/>
    <col min="17" max="16384" width="9.140625" style="12"/>
  </cols>
  <sheetData>
    <row r="1" spans="1:16" ht="18.75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14" customFormat="1">
      <c r="A2" s="19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1" t="s">
        <v>5</v>
      </c>
      <c r="G2" s="21" t="s">
        <v>24</v>
      </c>
      <c r="H2" s="21" t="s">
        <v>25</v>
      </c>
      <c r="I2" s="21" t="s">
        <v>26</v>
      </c>
      <c r="J2" s="21" t="s">
        <v>27</v>
      </c>
      <c r="K2" s="21" t="s">
        <v>28</v>
      </c>
      <c r="L2" s="21" t="s">
        <v>29</v>
      </c>
      <c r="M2" s="21" t="s">
        <v>30</v>
      </c>
      <c r="N2" s="21" t="s">
        <v>31</v>
      </c>
      <c r="O2" s="21" t="s">
        <v>32</v>
      </c>
      <c r="P2" s="21" t="s">
        <v>34</v>
      </c>
    </row>
    <row r="3" spans="1:16" ht="14.1" customHeight="1">
      <c r="A3" s="127" t="s">
        <v>13</v>
      </c>
      <c r="B3" s="15" t="s">
        <v>36</v>
      </c>
      <c r="C3" s="15" t="s">
        <v>19</v>
      </c>
      <c r="D3" s="29"/>
      <c r="E3" s="29">
        <v>466.18</v>
      </c>
      <c r="F3" s="29"/>
      <c r="G3" s="29">
        <v>932.36</v>
      </c>
      <c r="H3" s="29"/>
      <c r="I3" s="29">
        <v>466.18</v>
      </c>
      <c r="J3" s="29">
        <v>932.36</v>
      </c>
      <c r="K3" s="29">
        <v>466.18</v>
      </c>
      <c r="L3" s="29">
        <v>466.18</v>
      </c>
      <c r="M3" s="29">
        <v>466.18</v>
      </c>
      <c r="N3" s="29">
        <v>466.18</v>
      </c>
      <c r="O3" s="29">
        <v>932.36</v>
      </c>
      <c r="P3" s="29">
        <f t="shared" ref="P3:P9" si="0">SUM(D3:O3)</f>
        <v>5594.16</v>
      </c>
    </row>
    <row r="4" spans="1:16" ht="14.1" customHeight="1">
      <c r="A4" s="128"/>
      <c r="B4" s="15" t="s">
        <v>15</v>
      </c>
      <c r="C4" s="15" t="s">
        <v>16</v>
      </c>
      <c r="D4" s="29"/>
      <c r="E4" s="29"/>
      <c r="F4" s="29"/>
      <c r="G4" s="29">
        <v>1140.68</v>
      </c>
      <c r="H4" s="29">
        <v>547.66</v>
      </c>
      <c r="I4" s="29">
        <v>527.09</v>
      </c>
      <c r="J4" s="29">
        <v>1063.42</v>
      </c>
      <c r="K4" s="29">
        <v>531.71</v>
      </c>
      <c r="L4" s="29">
        <v>531.71</v>
      </c>
      <c r="M4" s="29">
        <v>256.13</v>
      </c>
      <c r="N4" s="29">
        <v>256.13</v>
      </c>
      <c r="O4" s="29">
        <v>576.13</v>
      </c>
      <c r="P4" s="29">
        <f t="shared" si="0"/>
        <v>5430.6600000000008</v>
      </c>
    </row>
    <row r="5" spans="1:16" ht="14.1" customHeight="1">
      <c r="A5" s="128"/>
      <c r="B5" s="15" t="s">
        <v>39</v>
      </c>
      <c r="C5" s="15" t="s">
        <v>40</v>
      </c>
      <c r="D5" s="29">
        <v>494.12</v>
      </c>
      <c r="E5" s="29">
        <v>1099.94</v>
      </c>
      <c r="F5" s="29">
        <v>76.47</v>
      </c>
      <c r="G5" s="29"/>
      <c r="H5" s="29"/>
      <c r="I5" s="29"/>
      <c r="J5" s="29"/>
      <c r="K5" s="29"/>
      <c r="L5" s="29"/>
      <c r="M5" s="29"/>
      <c r="N5" s="29"/>
      <c r="O5" s="29"/>
      <c r="P5" s="29">
        <f t="shared" si="0"/>
        <v>1670.53</v>
      </c>
    </row>
    <row r="6" spans="1:16" ht="14.1" customHeight="1">
      <c r="A6" s="128"/>
      <c r="B6" s="18" t="s">
        <v>64</v>
      </c>
      <c r="C6" s="16" t="s">
        <v>65</v>
      </c>
      <c r="D6" s="29"/>
      <c r="E6" s="29"/>
      <c r="F6" s="29"/>
      <c r="G6" s="29"/>
      <c r="H6" s="29"/>
      <c r="I6" s="29">
        <v>4824</v>
      </c>
      <c r="J6" s="29"/>
      <c r="K6" s="29"/>
      <c r="L6" s="29"/>
      <c r="M6" s="29"/>
      <c r="N6" s="29"/>
      <c r="O6" s="29"/>
      <c r="P6" s="29">
        <f t="shared" si="0"/>
        <v>4824</v>
      </c>
    </row>
    <row r="7" spans="1:16" ht="14.1" customHeight="1">
      <c r="A7" s="128"/>
      <c r="B7" s="18" t="s">
        <v>52</v>
      </c>
      <c r="C7" s="16" t="s">
        <v>51</v>
      </c>
      <c r="D7" s="29"/>
      <c r="E7" s="29"/>
      <c r="F7" s="29"/>
      <c r="G7" s="29"/>
      <c r="H7" s="29"/>
      <c r="I7" s="29"/>
      <c r="J7" s="29">
        <v>5.41</v>
      </c>
      <c r="K7" s="29"/>
      <c r="L7" s="29">
        <v>7.24</v>
      </c>
      <c r="M7" s="29"/>
      <c r="N7" s="29"/>
      <c r="O7" s="29"/>
      <c r="P7" s="29">
        <f t="shared" si="0"/>
        <v>12.65</v>
      </c>
    </row>
    <row r="8" spans="1:16" ht="14.1" customHeight="1">
      <c r="A8" s="128"/>
      <c r="B8" s="15" t="s">
        <v>58</v>
      </c>
      <c r="C8" s="15" t="s">
        <v>59</v>
      </c>
      <c r="D8" s="29"/>
      <c r="E8" s="29"/>
      <c r="F8" s="29"/>
      <c r="G8" s="29"/>
      <c r="H8" s="29"/>
      <c r="I8" s="29"/>
      <c r="J8" s="29">
        <f>13329.78*2+2691.59</f>
        <v>29351.15</v>
      </c>
      <c r="K8" s="29">
        <v>13329.78</v>
      </c>
      <c r="L8" s="29">
        <v>13329.77</v>
      </c>
      <c r="M8" s="29">
        <v>13329.77</v>
      </c>
      <c r="N8" s="29">
        <v>13329.77</v>
      </c>
      <c r="O8" s="29"/>
      <c r="P8" s="29">
        <f t="shared" si="0"/>
        <v>82670.240000000005</v>
      </c>
    </row>
    <row r="9" spans="1:16" ht="14.1" customHeight="1">
      <c r="A9" s="128"/>
      <c r="B9" s="15" t="s">
        <v>76</v>
      </c>
      <c r="C9" s="15" t="s">
        <v>77</v>
      </c>
      <c r="D9" s="29"/>
      <c r="E9" s="29"/>
      <c r="F9" s="29"/>
      <c r="G9" s="29"/>
      <c r="H9" s="29"/>
      <c r="I9" s="29"/>
      <c r="J9" s="29"/>
      <c r="K9" s="29">
        <v>388.06</v>
      </c>
      <c r="L9" s="29"/>
      <c r="M9" s="29"/>
      <c r="N9" s="29"/>
      <c r="O9" s="29"/>
      <c r="P9" s="29">
        <f t="shared" si="0"/>
        <v>388.06</v>
      </c>
    </row>
    <row r="10" spans="1:16">
      <c r="A10" s="129"/>
      <c r="B10" s="125" t="s">
        <v>21</v>
      </c>
      <c r="C10" s="126"/>
      <c r="D10" s="30">
        <f t="shared" ref="D10:P10" si="1">SUM(D3:D9)</f>
        <v>494.12</v>
      </c>
      <c r="E10" s="30">
        <f t="shared" si="1"/>
        <v>1566.1200000000001</v>
      </c>
      <c r="F10" s="30">
        <f t="shared" si="1"/>
        <v>76.47</v>
      </c>
      <c r="G10" s="30">
        <f t="shared" si="1"/>
        <v>2073.04</v>
      </c>
      <c r="H10" s="30">
        <f t="shared" si="1"/>
        <v>547.66</v>
      </c>
      <c r="I10" s="30">
        <f t="shared" si="1"/>
        <v>5817.27</v>
      </c>
      <c r="J10" s="30">
        <f t="shared" si="1"/>
        <v>31352.34</v>
      </c>
      <c r="K10" s="30">
        <f t="shared" si="1"/>
        <v>14715.73</v>
      </c>
      <c r="L10" s="30">
        <f t="shared" si="1"/>
        <v>14334.900000000001</v>
      </c>
      <c r="M10" s="30">
        <f t="shared" si="1"/>
        <v>14052.08</v>
      </c>
      <c r="N10" s="30">
        <f t="shared" si="1"/>
        <v>14052.08</v>
      </c>
      <c r="O10" s="30">
        <f t="shared" si="1"/>
        <v>1508.49</v>
      </c>
      <c r="P10" s="30">
        <f t="shared" si="1"/>
        <v>100590.3</v>
      </c>
    </row>
  </sheetData>
  <mergeCells count="3">
    <mergeCell ref="B10:C10"/>
    <mergeCell ref="A3:A10"/>
    <mergeCell ref="A1:P1"/>
  </mergeCells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D74E8"/>
  </sheetPr>
  <dimension ref="A1:O3"/>
  <sheetViews>
    <sheetView workbookViewId="0">
      <selection activeCell="A41" sqref="A3:XFD41"/>
    </sheetView>
  </sheetViews>
  <sheetFormatPr defaultRowHeight="15"/>
  <cols>
    <col min="1" max="1" width="10" style="33" customWidth="1"/>
    <col min="2" max="2" width="16.140625" style="1" customWidth="1"/>
    <col min="3" max="6" width="13.7109375" style="24" customWidth="1"/>
    <col min="7" max="7" width="12.7109375" style="24" customWidth="1"/>
    <col min="8" max="8" width="10.7109375" style="24" customWidth="1"/>
    <col min="9" max="9" width="12.7109375" style="24" customWidth="1"/>
    <col min="10" max="10" width="13.42578125" style="24" customWidth="1"/>
    <col min="11" max="11" width="11.42578125" style="24" customWidth="1"/>
    <col min="12" max="12" width="13" style="24" customWidth="1"/>
    <col min="13" max="13" width="11.85546875" style="24" customWidth="1"/>
    <col min="14" max="14" width="13" style="24" customWidth="1"/>
    <col min="15" max="15" width="14.7109375" style="24" customWidth="1"/>
    <col min="16" max="16384" width="9.140625" style="1"/>
  </cols>
  <sheetData>
    <row r="1" spans="1:15" ht="48" customHeight="1">
      <c r="A1" s="131" t="s">
        <v>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>
      <c r="A2" s="35" t="s">
        <v>0</v>
      </c>
      <c r="B2" s="2" t="s">
        <v>1</v>
      </c>
      <c r="C2" s="25" t="s">
        <v>3</v>
      </c>
      <c r="D2" s="25" t="s">
        <v>4</v>
      </c>
      <c r="E2" s="25" t="s">
        <v>5</v>
      </c>
      <c r="F2" s="25" t="s">
        <v>24</v>
      </c>
      <c r="G2" s="25" t="s">
        <v>25</v>
      </c>
      <c r="H2" s="25" t="s">
        <v>26</v>
      </c>
      <c r="I2" s="25" t="s">
        <v>27</v>
      </c>
      <c r="J2" s="25" t="s">
        <v>28</v>
      </c>
      <c r="K2" s="25" t="s">
        <v>29</v>
      </c>
      <c r="L2" s="25" t="s">
        <v>30</v>
      </c>
      <c r="M2" s="25" t="s">
        <v>31</v>
      </c>
      <c r="N2" s="25" t="s">
        <v>32</v>
      </c>
      <c r="O2" s="25" t="s">
        <v>33</v>
      </c>
    </row>
    <row r="3" spans="1:15">
      <c r="A3" s="34" t="s">
        <v>13</v>
      </c>
      <c r="B3" s="3"/>
      <c r="C3" s="26"/>
      <c r="D3" s="26">
        <v>157105.89000000001</v>
      </c>
      <c r="E3" s="26">
        <v>91533.97</v>
      </c>
      <c r="F3" s="26">
        <v>48107.94</v>
      </c>
      <c r="G3" s="26"/>
      <c r="H3" s="26"/>
      <c r="I3" s="26"/>
      <c r="J3" s="26">
        <v>32420.06</v>
      </c>
      <c r="K3" s="26"/>
      <c r="L3" s="26"/>
      <c r="M3" s="26"/>
      <c r="N3" s="91">
        <v>295129.18</v>
      </c>
      <c r="O3" s="26">
        <f t="shared" ref="O3" si="0">SUM(C3:N3)</f>
        <v>624297.04</v>
      </c>
    </row>
  </sheetData>
  <mergeCells count="1">
    <mergeCell ref="A1:O1"/>
  </mergeCells>
  <pageMargins left="0.31496062992125984" right="0.31496062992125984" top="0.74803149606299213" bottom="0.15748031496062992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D74E8"/>
  </sheetPr>
  <dimension ref="A1:N4"/>
  <sheetViews>
    <sheetView workbookViewId="0">
      <selection activeCell="A33" sqref="A4:XFD33"/>
    </sheetView>
  </sheetViews>
  <sheetFormatPr defaultRowHeight="15"/>
  <cols>
    <col min="1" max="1" width="12.140625" style="1" customWidth="1"/>
    <col min="2" max="2" width="12.140625" style="24" customWidth="1"/>
    <col min="3" max="3" width="11.7109375" style="33" customWidth="1"/>
    <col min="4" max="4" width="10.7109375" style="1" customWidth="1"/>
    <col min="5" max="5" width="11.7109375" style="1" customWidth="1"/>
    <col min="6" max="6" width="10.7109375" style="1" customWidth="1"/>
    <col min="7" max="7" width="10.42578125" style="1" customWidth="1"/>
    <col min="8" max="9" width="10.7109375" style="1" customWidth="1"/>
    <col min="10" max="10" width="10.42578125" style="1" customWidth="1"/>
    <col min="11" max="11" width="10.140625" style="1" customWidth="1"/>
    <col min="12" max="12" width="10.42578125" style="1" customWidth="1"/>
    <col min="13" max="13" width="11.42578125" style="1" customWidth="1"/>
    <col min="14" max="14" width="11.28515625" style="1" customWidth="1"/>
    <col min="15" max="16384" width="9.140625" style="1"/>
  </cols>
  <sheetData>
    <row r="1" spans="1:14" ht="39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s="38" customFormat="1" ht="15" customHeight="1">
      <c r="A2" s="36" t="s">
        <v>0</v>
      </c>
      <c r="B2" s="75" t="s">
        <v>3</v>
      </c>
      <c r="C2" s="75" t="s">
        <v>4</v>
      </c>
      <c r="D2" s="75" t="s">
        <v>5</v>
      </c>
      <c r="E2" s="76" t="s">
        <v>24</v>
      </c>
      <c r="F2" s="76" t="s">
        <v>25</v>
      </c>
      <c r="G2" s="77" t="s">
        <v>26</v>
      </c>
      <c r="H2" s="77" t="s">
        <v>27</v>
      </c>
      <c r="I2" s="77" t="s">
        <v>28</v>
      </c>
      <c r="J2" s="77" t="s">
        <v>29</v>
      </c>
      <c r="K2" s="77" t="s">
        <v>30</v>
      </c>
      <c r="L2" s="77" t="s">
        <v>31</v>
      </c>
      <c r="M2" s="77" t="s">
        <v>32</v>
      </c>
      <c r="N2" s="37" t="s">
        <v>33</v>
      </c>
    </row>
    <row r="3" spans="1:14" s="38" customFormat="1" ht="13.5">
      <c r="A3" s="39"/>
      <c r="B3" s="40" t="s">
        <v>61</v>
      </c>
      <c r="C3" s="40" t="s">
        <v>61</v>
      </c>
      <c r="D3" s="40" t="s">
        <v>61</v>
      </c>
      <c r="E3" s="40" t="s">
        <v>61</v>
      </c>
      <c r="F3" s="40" t="s">
        <v>61</v>
      </c>
      <c r="G3" s="40" t="s">
        <v>61</v>
      </c>
      <c r="H3" s="40" t="s">
        <v>61</v>
      </c>
      <c r="I3" s="40" t="s">
        <v>61</v>
      </c>
      <c r="J3" s="40" t="s">
        <v>61</v>
      </c>
      <c r="K3" s="40" t="s">
        <v>61</v>
      </c>
      <c r="L3" s="40" t="s">
        <v>61</v>
      </c>
      <c r="M3" s="40" t="s">
        <v>61</v>
      </c>
      <c r="N3" s="41"/>
    </row>
    <row r="4" spans="1:14" ht="14.1" customHeight="1">
      <c r="A4" s="3" t="s">
        <v>13</v>
      </c>
      <c r="B4" s="49">
        <v>301.35000000000002</v>
      </c>
      <c r="C4" s="32">
        <v>1502.26</v>
      </c>
      <c r="D4" s="32">
        <v>2350.31</v>
      </c>
      <c r="E4" s="32">
        <v>193.84</v>
      </c>
      <c r="F4" s="32">
        <v>48.46</v>
      </c>
      <c r="G4" s="32">
        <v>218.07</v>
      </c>
      <c r="H4" s="32">
        <v>72.69</v>
      </c>
      <c r="I4" s="49">
        <v>218.07</v>
      </c>
      <c r="J4" s="48">
        <v>1453.8</v>
      </c>
      <c r="K4" s="70">
        <v>2326.08</v>
      </c>
      <c r="L4" s="71">
        <v>1526.49</v>
      </c>
      <c r="M4" s="32">
        <v>3295.28</v>
      </c>
      <c r="N4" s="4">
        <f t="shared" ref="N4" si="0">SUM(B4:M4)</f>
        <v>13506.7</v>
      </c>
    </row>
  </sheetData>
  <mergeCells count="1">
    <mergeCell ref="A1:N1"/>
  </mergeCells>
  <pageMargins left="0.70866141732283472" right="0.70866141732283472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11</vt:i4>
      </vt:variant>
    </vt:vector>
  </HeadingPairs>
  <TitlesOfParts>
    <vt:vector size="11" baseType="lpstr">
      <vt:lpstr>2210</vt:lpstr>
      <vt:lpstr>2210 (Інклюзія)</vt:lpstr>
      <vt:lpstr>2210 (НУШ)</vt:lpstr>
      <vt:lpstr>2220</vt:lpstr>
      <vt:lpstr>2220 (НУШ)</vt:lpstr>
      <vt:lpstr>2230</vt:lpstr>
      <vt:lpstr>2240</vt:lpstr>
      <vt:lpstr>2271</vt:lpstr>
      <vt:lpstr>2272</vt:lpstr>
      <vt:lpstr>2273</vt:lpstr>
      <vt:lpstr>2275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2021-02-12T12:56:05Z</dcterms:modified>
</cp:coreProperties>
</file>